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ВНЗ" sheetId="1" r:id="rId1"/>
  </sheets>
  <definedNames>
    <definedName name="_xlnm.Print_Area" localSheetId="0">'ВНЗ'!$A$1:$L$40</definedName>
  </definedNames>
  <calcPr fullCalcOnLoad="1"/>
</workbook>
</file>

<file path=xl/sharedStrings.xml><?xml version="1.0" encoding="utf-8"?>
<sst xmlns="http://schemas.openxmlformats.org/spreadsheetml/2006/main" count="61" uniqueCount="57">
  <si>
    <t>тис. грн</t>
  </si>
  <si>
    <t>КЕКВ</t>
  </si>
  <si>
    <t>Уточнений план на 2021 рік (станом на 01.11.2021)</t>
  </si>
  <si>
    <t>Кредиторська заборгованість станом на 01.01.2021</t>
  </si>
  <si>
    <t xml:space="preserve">Очікуваний дефіцит до кінця року </t>
  </si>
  <si>
    <t xml:space="preserve">Очікуваний план на 2021 рік  </t>
  </si>
  <si>
    <t>Розподіл орієнтовного обсягу освітньої субвенції на 2022 рік</t>
  </si>
  <si>
    <t>Додаткова потреба на 2022 рік</t>
  </si>
  <si>
    <t xml:space="preserve">Відхилення розподілу на 2022 рік від уточненого плану 2021 року </t>
  </si>
  <si>
    <t>Примітки</t>
  </si>
  <si>
    <t xml:space="preserve"> +/-</t>
  </si>
  <si>
    <t>%</t>
  </si>
  <si>
    <t>Оплата праці</t>
  </si>
  <si>
    <t>у тому числі
педпрацівники, що фінансуються за рахунок освітньої субвенції</t>
  </si>
  <si>
    <t>інші працівники (для управління освіти і науки ОДА)</t>
  </si>
  <si>
    <t>Нарахування на заробітну плату</t>
  </si>
  <si>
    <t xml:space="preserve">                        інші працівники (для управління освіти і науки ОДА)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</si>
  <si>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</si>
  <si>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</si>
  <si>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</si>
  <si>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</si>
  <si>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</si>
  <si>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</si>
  <si>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</si>
  <si>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</si>
  <si>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</si>
  <si>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</si>
  <si>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</si>
  <si>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</si>
  <si>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</si>
  <si>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</si>
  <si>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</si>
  <si>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</si>
  <si>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</si>
  <si>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</si>
  <si>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</si>
  <si>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</si>
  <si>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</si>
  <si>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</si>
  <si>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</si>
  <si>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</si>
  <si>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</si>
  <si>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</si>
  <si>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крім того:</t>
  </si>
  <si>
    <t xml:space="preserve">СУБВЕНЦІЯ </t>
  </si>
  <si>
    <t xml:space="preserve">субвенція </t>
  </si>
  <si>
    <t>всього</t>
  </si>
  <si>
    <t>кап. видатки</t>
  </si>
  <si>
    <t>РАЗОМ</t>
  </si>
  <si>
    <t>***** НАДАТИ РОЗШИФРОВКУ ЗГІДНО З ДОДАТКОМ</t>
  </si>
  <si>
    <t>Додаток 4</t>
  </si>
  <si>
    <t>Потреба в кошторисних призначеннях обласного бюджету на 2022 рік</t>
  </si>
  <si>
    <t>на утримання закладів фахової передвищої освіти , підпорядкованих Управлінню освіти і науки облдержадміністрації</t>
  </si>
  <si>
    <t xml:space="preserve"> Разом за КПКВК МБ 0611101+0611102</t>
  </si>
  <si>
    <t xml:space="preserve">Всього потреба на 2022 рік </t>
  </si>
  <si>
    <t xml:space="preserve">Предмети, матеріали, обладнання та інвентар </t>
  </si>
  <si>
    <t xml:space="preserve">Оплата послуг (крім комунальних) 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</si>
</sst>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3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imes New Roman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left" vertical="center" wrapText="1"/>
    </xf>
    <xf numFmtId="186" fontId="24" fillId="0" borderId="11" xfId="0" applyNumberFormat="1" applyFont="1" applyFill="1" applyBorder="1" applyAlignment="1">
      <alignment horizontal="right" vertical="center" wrapText="1"/>
    </xf>
    <xf numFmtId="186" fontId="20" fillId="0" borderId="11" xfId="0" applyNumberFormat="1" applyFont="1" applyFill="1" applyBorder="1" applyAlignment="1">
      <alignment horizontal="right" vertical="center" wrapText="1"/>
    </xf>
    <xf numFmtId="186" fontId="26" fillId="0" borderId="11" xfId="0" applyNumberFormat="1" applyFont="1" applyFill="1" applyBorder="1" applyAlignment="1">
      <alignment horizontal="right" vertical="center" wrapText="1"/>
    </xf>
    <xf numFmtId="4" fontId="26" fillId="0" borderId="11" xfId="0" applyNumberFormat="1" applyFont="1" applyBorder="1" applyAlignment="1">
      <alignment wrapText="1"/>
    </xf>
    <xf numFmtId="0" fontId="23" fillId="0" borderId="0" xfId="0" applyFont="1" applyAlignment="1">
      <alignment wrapText="1"/>
    </xf>
    <xf numFmtId="0" fontId="18" fillId="0" borderId="12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86" fontId="27" fillId="0" borderId="11" xfId="0" applyNumberFormat="1" applyFont="1" applyFill="1" applyBorder="1" applyAlignment="1">
      <alignment horizontal="right" vertical="center" wrapText="1"/>
    </xf>
    <xf numFmtId="186" fontId="28" fillId="0" borderId="11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 wrapText="1"/>
    </xf>
    <xf numFmtId="9" fontId="25" fillId="0" borderId="13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186" fontId="24" fillId="0" borderId="11" xfId="0" applyNumberFormat="1" applyFont="1" applyBorder="1" applyAlignment="1">
      <alignment horizontal="right" vertical="center" wrapText="1"/>
    </xf>
    <xf numFmtId="186" fontId="2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left" vertical="center" wrapText="1"/>
    </xf>
    <xf numFmtId="186" fontId="27" fillId="24" borderId="11" xfId="0" applyNumberFormat="1" applyFont="1" applyFill="1" applyBorder="1" applyAlignment="1">
      <alignment horizontal="right" vertical="center" wrapText="1"/>
    </xf>
    <xf numFmtId="186" fontId="28" fillId="24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4" fontId="27" fillId="0" borderId="11" xfId="0" applyNumberFormat="1" applyFont="1" applyBorder="1" applyAlignment="1">
      <alignment wrapText="1"/>
    </xf>
    <xf numFmtId="186" fontId="24" fillId="24" borderId="11" xfId="0" applyNumberFormat="1" applyFont="1" applyFill="1" applyBorder="1" applyAlignment="1">
      <alignment horizontal="right" vertical="center" wrapText="1"/>
    </xf>
    <xf numFmtId="186" fontId="30" fillId="0" borderId="11" xfId="0" applyNumberFormat="1" applyFont="1" applyFill="1" applyBorder="1" applyAlignment="1">
      <alignment horizontal="right" vertical="center" wrapText="1"/>
    </xf>
    <xf numFmtId="186" fontId="27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7" fillId="6" borderId="11" xfId="0" applyFont="1" applyFill="1" applyBorder="1" applyAlignment="1">
      <alignment horizontal="center" vertical="center" wrapText="1"/>
    </xf>
    <xf numFmtId="2" fontId="24" fillId="6" borderId="11" xfId="0" applyNumberFormat="1" applyFont="1" applyFill="1" applyBorder="1" applyAlignment="1">
      <alignment horizontal="left" vertical="center" wrapText="1"/>
    </xf>
    <xf numFmtId="186" fontId="26" fillId="6" borderId="11" xfId="0" applyNumberFormat="1" applyFont="1" applyFill="1" applyBorder="1" applyAlignment="1">
      <alignment horizontal="right" vertical="center" wrapText="1"/>
    </xf>
    <xf numFmtId="186" fontId="24" fillId="6" borderId="11" xfId="0" applyNumberFormat="1" applyFont="1" applyFill="1" applyBorder="1" applyAlignment="1">
      <alignment horizontal="right" vertical="center" wrapText="1"/>
    </xf>
    <xf numFmtId="4" fontId="25" fillId="6" borderId="11" xfId="0" applyNumberFormat="1" applyFont="1" applyFill="1" applyBorder="1" applyAlignment="1">
      <alignment wrapText="1"/>
    </xf>
    <xf numFmtId="186" fontId="26" fillId="0" borderId="11" xfId="0" applyNumberFormat="1" applyFont="1" applyBorder="1" applyAlignment="1">
      <alignment horizontal="right" vertical="center" wrapText="1"/>
    </xf>
    <xf numFmtId="186" fontId="25" fillId="0" borderId="11" xfId="0" applyNumberFormat="1" applyFont="1" applyBorder="1" applyAlignment="1">
      <alignment horizontal="right" vertical="center" wrapText="1"/>
    </xf>
    <xf numFmtId="186" fontId="25" fillId="0" borderId="11" xfId="0" applyNumberFormat="1" applyFont="1" applyBorder="1" applyAlignment="1">
      <alignment horizontal="right" wrapText="1"/>
    </xf>
    <xf numFmtId="186" fontId="25" fillId="6" borderId="11" xfId="0" applyNumberFormat="1" applyFont="1" applyFill="1" applyBorder="1" applyAlignment="1">
      <alignment horizontal="right" vertical="center" wrapText="1"/>
    </xf>
    <xf numFmtId="186" fontId="30" fillId="6" borderId="11" xfId="0" applyNumberFormat="1" applyFont="1" applyFill="1" applyBorder="1" applyAlignment="1">
      <alignment horizontal="right" vertical="center" wrapText="1"/>
    </xf>
    <xf numFmtId="0" fontId="24" fillId="6" borderId="11" xfId="0" applyFont="1" applyFill="1" applyBorder="1" applyAlignment="1">
      <alignment horizontal="center" vertical="center" wrapText="1"/>
    </xf>
    <xf numFmtId="4" fontId="26" fillId="6" borderId="11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80" fontId="27" fillId="0" borderId="11" xfId="0" applyNumberFormat="1" applyFont="1" applyBorder="1" applyAlignment="1">
      <alignment horizontal="center" vertical="center" wrapText="1"/>
    </xf>
    <xf numFmtId="180" fontId="28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180" fontId="28" fillId="0" borderId="11" xfId="0" applyNumberFormat="1" applyFont="1" applyBorder="1" applyAlignment="1">
      <alignment horizontal="center" wrapText="1"/>
    </xf>
    <xf numFmtId="180" fontId="28" fillId="0" borderId="0" xfId="0" applyNumberFormat="1" applyFont="1" applyBorder="1" applyAlignment="1">
      <alignment horizontal="center" wrapText="1"/>
    </xf>
    <xf numFmtId="200" fontId="26" fillId="4" borderId="11" xfId="0" applyNumberFormat="1" applyFont="1" applyFill="1" applyBorder="1" applyAlignment="1">
      <alignment horizontal="center" vertical="center" wrapText="1"/>
    </xf>
    <xf numFmtId="180" fontId="3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200" fontId="20" fillId="4" borderId="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200" fontId="28" fillId="0" borderId="11" xfId="0" applyNumberFormat="1" applyFont="1" applyBorder="1" applyAlignment="1">
      <alignment wrapText="1"/>
    </xf>
    <xf numFmtId="180" fontId="0" fillId="0" borderId="0" xfId="0" applyNumberFormat="1" applyAlignment="1">
      <alignment wrapText="1"/>
    </xf>
    <xf numFmtId="200" fontId="28" fillId="0" borderId="0" xfId="0" applyNumberFormat="1" applyFont="1" applyBorder="1" applyAlignment="1">
      <alignment wrapText="1"/>
    </xf>
    <xf numFmtId="0" fontId="32" fillId="0" borderId="0" xfId="0" applyFont="1" applyBorder="1" applyAlignment="1">
      <alignment wrapText="1"/>
    </xf>
    <xf numFmtId="200" fontId="32" fillId="0" borderId="0" xfId="0" applyNumberFormat="1" applyFont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50"/>
  <sheetViews>
    <sheetView tabSelected="1" view="pageBreakPreview" zoomScale="75" zoomScaleSheetLayoutView="75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21" sqref="P21"/>
    </sheetView>
  </sheetViews>
  <sheetFormatPr defaultColWidth="14" defaultRowHeight="12.75"/>
  <cols>
    <col min="1" max="1" width="6.5" style="1" bestFit="1" customWidth="1"/>
    <col min="2" max="2" width="42.66015625" style="1" customWidth="1"/>
    <col min="3" max="3" width="3.83203125" style="1" hidden="1" customWidth="1"/>
    <col min="4" max="4" width="18" style="2" hidden="1" customWidth="1"/>
    <col min="5" max="5" width="14.66015625" style="2" hidden="1" customWidth="1"/>
    <col min="6" max="6" width="16.66015625" style="1" hidden="1" customWidth="1"/>
    <col min="7" max="7" width="14.16015625" style="1" hidden="1" customWidth="1"/>
    <col min="8" max="8" width="12.5" style="1" hidden="1" customWidth="1"/>
    <col min="9" max="9" width="13.66015625" style="1" customWidth="1"/>
    <col min="10" max="10" width="13.5" style="1" hidden="1" customWidth="1"/>
    <col min="11" max="11" width="10.66015625" style="1" hidden="1" customWidth="1"/>
    <col min="12" max="12" width="60.16015625" style="1" customWidth="1"/>
    <col min="13" max="16384" width="14" style="1" customWidth="1"/>
  </cols>
  <sheetData>
    <row r="1" spans="9:12" ht="18" customHeight="1">
      <c r="I1" s="3" t="s">
        <v>50</v>
      </c>
      <c r="J1" s="3"/>
      <c r="K1" s="3"/>
      <c r="L1" s="3"/>
    </row>
    <row r="2" spans="1:12" ht="19.5" customHeight="1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8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7.25" customHeight="1">
      <c r="A4" s="6" t="s">
        <v>53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7"/>
      <c r="B5" s="84"/>
      <c r="C5" s="83"/>
      <c r="D5" s="7"/>
      <c r="E5" s="7"/>
      <c r="F5" s="10"/>
      <c r="G5" s="11"/>
      <c r="H5" s="8"/>
      <c r="I5" s="9"/>
      <c r="J5" s="9"/>
      <c r="K5" s="9"/>
      <c r="L5" s="74" t="s">
        <v>0</v>
      </c>
    </row>
    <row r="6" spans="1:12" ht="54" customHeight="1">
      <c r="A6" s="12" t="s">
        <v>1</v>
      </c>
      <c r="B6" s="12"/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  <c r="I6" s="14" t="s">
        <v>54</v>
      </c>
      <c r="J6" s="12" t="s">
        <v>8</v>
      </c>
      <c r="K6" s="12"/>
      <c r="L6" s="13" t="s">
        <v>9</v>
      </c>
    </row>
    <row r="7" spans="1:12" ht="7.5" customHeight="1" hidden="1">
      <c r="A7" s="12"/>
      <c r="B7" s="12"/>
      <c r="C7" s="12"/>
      <c r="D7" s="12"/>
      <c r="E7" s="12"/>
      <c r="F7" s="12"/>
      <c r="G7" s="12"/>
      <c r="H7" s="15"/>
      <c r="I7" s="16"/>
      <c r="J7" s="17" t="s">
        <v>10</v>
      </c>
      <c r="K7" s="18" t="s">
        <v>11</v>
      </c>
      <c r="L7" s="15"/>
    </row>
    <row r="8" spans="1:12" s="25" customFormat="1" ht="22.5" customHeight="1">
      <c r="A8" s="19">
        <v>2110</v>
      </c>
      <c r="B8" s="20" t="s">
        <v>12</v>
      </c>
      <c r="C8" s="21">
        <f aca="true" t="shared" si="0" ref="C8:I8">C9+C10</f>
        <v>56215.700000000004</v>
      </c>
      <c r="D8" s="22">
        <f t="shared" si="0"/>
        <v>0</v>
      </c>
      <c r="E8" s="22">
        <f t="shared" si="0"/>
        <v>0</v>
      </c>
      <c r="F8" s="21">
        <f t="shared" si="0"/>
        <v>56215.700000000004</v>
      </c>
      <c r="G8" s="21">
        <f t="shared" si="0"/>
        <v>9402</v>
      </c>
      <c r="H8" s="21">
        <f t="shared" si="0"/>
        <v>54121</v>
      </c>
      <c r="I8" s="21">
        <f t="shared" si="0"/>
        <v>63523</v>
      </c>
      <c r="J8" s="21">
        <f aca="true" t="shared" si="1" ref="J8:J40">I8-F8</f>
        <v>7307.299999999996</v>
      </c>
      <c r="K8" s="23">
        <f aca="true" t="shared" si="2" ref="K8:K40">(I8-F8)/F8*100</f>
        <v>12.998681862895944</v>
      </c>
      <c r="L8" s="24"/>
    </row>
    <row r="9" spans="1:12" s="25" customFormat="1" ht="39.75" customHeight="1">
      <c r="A9" s="26" t="s">
        <v>13</v>
      </c>
      <c r="B9" s="27"/>
      <c r="C9" s="28">
        <v>7887.9</v>
      </c>
      <c r="D9" s="29"/>
      <c r="E9" s="29"/>
      <c r="F9" s="28">
        <f>C9-D9+E9</f>
        <v>7887.9</v>
      </c>
      <c r="G9" s="28">
        <v>9402</v>
      </c>
      <c r="H9" s="28"/>
      <c r="I9" s="28">
        <f>G9+H9</f>
        <v>9402</v>
      </c>
      <c r="J9" s="21">
        <f t="shared" si="1"/>
        <v>1514.1000000000004</v>
      </c>
      <c r="K9" s="23">
        <f t="shared" si="2"/>
        <v>19.195223063172715</v>
      </c>
      <c r="L9" s="30"/>
    </row>
    <row r="10" spans="1:12" s="25" customFormat="1" ht="24.75" customHeight="1">
      <c r="A10" s="26" t="s">
        <v>14</v>
      </c>
      <c r="B10" s="27"/>
      <c r="C10" s="28">
        <v>48327.8</v>
      </c>
      <c r="D10" s="29"/>
      <c r="E10" s="29"/>
      <c r="F10" s="28">
        <f>C10-D10+E10</f>
        <v>48327.8</v>
      </c>
      <c r="G10" s="28"/>
      <c r="H10" s="28">
        <v>54121</v>
      </c>
      <c r="I10" s="28">
        <f>G10+H10</f>
        <v>54121</v>
      </c>
      <c r="J10" s="21">
        <f t="shared" si="1"/>
        <v>5793.199999999997</v>
      </c>
      <c r="K10" s="23">
        <f t="shared" si="2"/>
        <v>11.987303374041435</v>
      </c>
      <c r="L10" s="31"/>
    </row>
    <row r="11" spans="1:12" s="25" customFormat="1" ht="25.5" customHeight="1">
      <c r="A11" s="19">
        <v>2120</v>
      </c>
      <c r="B11" s="20" t="s">
        <v>15</v>
      </c>
      <c r="C11" s="21">
        <f aca="true" t="shared" si="3" ref="C11:I11">C12+C13</f>
        <v>12367.6</v>
      </c>
      <c r="D11" s="22">
        <f t="shared" si="3"/>
        <v>0</v>
      </c>
      <c r="E11" s="22">
        <f t="shared" si="3"/>
        <v>0</v>
      </c>
      <c r="F11" s="21">
        <f t="shared" si="3"/>
        <v>12367.6</v>
      </c>
      <c r="G11" s="21">
        <f t="shared" si="3"/>
        <v>2068.44</v>
      </c>
      <c r="H11" s="21">
        <f t="shared" si="3"/>
        <v>11906.62</v>
      </c>
      <c r="I11" s="21">
        <f t="shared" si="3"/>
        <v>13975.060000000001</v>
      </c>
      <c r="J11" s="21">
        <f t="shared" si="1"/>
        <v>1607.460000000001</v>
      </c>
      <c r="K11" s="23">
        <f t="shared" si="2"/>
        <v>12.997347909052692</v>
      </c>
      <c r="L11" s="32"/>
    </row>
    <row r="12" spans="1:12" s="25" customFormat="1" ht="39" customHeight="1">
      <c r="A12" s="26" t="s">
        <v>13</v>
      </c>
      <c r="B12" s="27"/>
      <c r="C12" s="28">
        <v>1735.5</v>
      </c>
      <c r="D12" s="29"/>
      <c r="E12" s="29"/>
      <c r="F12" s="28">
        <f>C12-D12+E12</f>
        <v>1735.5</v>
      </c>
      <c r="G12" s="28">
        <f>G9*0.22</f>
        <v>2068.44</v>
      </c>
      <c r="H12" s="28"/>
      <c r="I12" s="28">
        <f>G12+H12</f>
        <v>2068.44</v>
      </c>
      <c r="J12" s="21">
        <f t="shared" si="1"/>
        <v>332.94000000000005</v>
      </c>
      <c r="K12" s="23">
        <f t="shared" si="2"/>
        <v>19.184096802074333</v>
      </c>
      <c r="L12" s="33"/>
    </row>
    <row r="13" spans="1:12" s="25" customFormat="1" ht="30.75" customHeight="1">
      <c r="A13" s="26" t="s">
        <v>16</v>
      </c>
      <c r="B13" s="27"/>
      <c r="C13" s="28">
        <v>10632.1</v>
      </c>
      <c r="D13" s="29"/>
      <c r="E13" s="29"/>
      <c r="F13" s="28">
        <f>C13-D13+E13</f>
        <v>10632.1</v>
      </c>
      <c r="G13" s="28"/>
      <c r="H13" s="28">
        <f>H10*0.22</f>
        <v>11906.62</v>
      </c>
      <c r="I13" s="28">
        <f>G13+H13</f>
        <v>11906.62</v>
      </c>
      <c r="J13" s="21">
        <f t="shared" si="1"/>
        <v>1274.5200000000004</v>
      </c>
      <c r="K13" s="23">
        <f t="shared" si="2"/>
        <v>11.987471901129602</v>
      </c>
      <c r="L13" s="34"/>
    </row>
    <row r="14" spans="1:12" s="25" customFormat="1" ht="27" customHeight="1">
      <c r="A14" s="19">
        <v>2200</v>
      </c>
      <c r="B14" s="20" t="s">
        <v>17</v>
      </c>
      <c r="C14" s="35">
        <f aca="true" t="shared" si="4" ref="C14:I14">C15+C16+C17+C18+C19+C20+C26</f>
        <v>9036.900000000001</v>
      </c>
      <c r="D14" s="36">
        <f t="shared" si="4"/>
        <v>946.158</v>
      </c>
      <c r="E14" s="36">
        <f t="shared" si="4"/>
        <v>3339.6</v>
      </c>
      <c r="F14" s="35">
        <f t="shared" si="4"/>
        <v>11430.342</v>
      </c>
      <c r="G14" s="35">
        <f t="shared" si="4"/>
        <v>0</v>
      </c>
      <c r="H14" s="35">
        <f t="shared" si="4"/>
        <v>20244.094399999998</v>
      </c>
      <c r="I14" s="35">
        <f t="shared" si="4"/>
        <v>20244.138799999997</v>
      </c>
      <c r="J14" s="21">
        <f t="shared" si="1"/>
        <v>8813.796799999996</v>
      </c>
      <c r="K14" s="23">
        <f t="shared" si="2"/>
        <v>77.10877592289012</v>
      </c>
      <c r="L14" s="24"/>
    </row>
    <row r="15" spans="1:12" s="25" customFormat="1" ht="37.5" customHeight="1">
      <c r="A15" s="37">
        <v>2210</v>
      </c>
      <c r="B15" s="38" t="s">
        <v>55</v>
      </c>
      <c r="C15" s="39">
        <v>776.9</v>
      </c>
      <c r="D15" s="40"/>
      <c r="E15" s="40"/>
      <c r="F15" s="39">
        <f>C15-D15+E15</f>
        <v>776.9</v>
      </c>
      <c r="G15" s="28"/>
      <c r="H15" s="28">
        <f>825+3.6+614.3</f>
        <v>1442.9</v>
      </c>
      <c r="I15" s="39">
        <f>G15+H15</f>
        <v>1442.9</v>
      </c>
      <c r="J15" s="21">
        <f t="shared" si="1"/>
        <v>666.0000000000001</v>
      </c>
      <c r="K15" s="23">
        <f t="shared" si="2"/>
        <v>85.72531857381904</v>
      </c>
      <c r="L15" s="41"/>
    </row>
    <row r="16" spans="1:12" ht="28.5" customHeight="1">
      <c r="A16" s="37">
        <v>2220</v>
      </c>
      <c r="B16" s="38" t="s">
        <v>18</v>
      </c>
      <c r="C16" s="28">
        <v>4.2</v>
      </c>
      <c r="D16" s="29"/>
      <c r="E16" s="29"/>
      <c r="F16" s="39">
        <f>C16-D16+E16</f>
        <v>4.2</v>
      </c>
      <c r="G16" s="28"/>
      <c r="H16" s="28">
        <v>4.4</v>
      </c>
      <c r="I16" s="39">
        <f>C16*1.062</f>
        <v>4.460400000000001</v>
      </c>
      <c r="J16" s="21">
        <f t="shared" si="1"/>
        <v>0.26040000000000063</v>
      </c>
      <c r="K16" s="23">
        <f t="shared" si="2"/>
        <v>6.200000000000014</v>
      </c>
      <c r="L16" s="42"/>
    </row>
    <row r="17" spans="1:12" ht="27.75" customHeight="1">
      <c r="A17" s="37">
        <v>2230</v>
      </c>
      <c r="B17" s="38" t="s">
        <v>19</v>
      </c>
      <c r="C17" s="28">
        <v>1289.8</v>
      </c>
      <c r="D17" s="29"/>
      <c r="E17" s="29"/>
      <c r="F17" s="39">
        <f>C17-D17+E17</f>
        <v>1289.8</v>
      </c>
      <c r="G17" s="28"/>
      <c r="H17" s="28">
        <v>1370</v>
      </c>
      <c r="I17" s="39">
        <f>G17+H17</f>
        <v>1370</v>
      </c>
      <c r="J17" s="21">
        <f t="shared" si="1"/>
        <v>80.20000000000005</v>
      </c>
      <c r="K17" s="23">
        <f t="shared" si="2"/>
        <v>6.218018297410454</v>
      </c>
      <c r="L17" s="43"/>
    </row>
    <row r="18" spans="1:12" ht="30.75" customHeight="1">
      <c r="A18" s="37">
        <v>2240</v>
      </c>
      <c r="B18" s="44" t="s">
        <v>56</v>
      </c>
      <c r="C18" s="28">
        <v>601.4</v>
      </c>
      <c r="D18" s="29"/>
      <c r="E18" s="29"/>
      <c r="F18" s="39">
        <f>C18-D18+E18</f>
        <v>601.4</v>
      </c>
      <c r="G18" s="28"/>
      <c r="H18" s="28">
        <f>638.7+2575.1+428.7</f>
        <v>3642.5</v>
      </c>
      <c r="I18" s="39">
        <f>G18+H18</f>
        <v>3642.5</v>
      </c>
      <c r="J18" s="21">
        <f t="shared" si="1"/>
        <v>3041.1</v>
      </c>
      <c r="K18" s="23">
        <f t="shared" si="2"/>
        <v>505.6701030927835</v>
      </c>
      <c r="L18" s="41"/>
    </row>
    <row r="19" spans="1:12" s="25" customFormat="1" ht="20.25" customHeight="1">
      <c r="A19" s="19">
        <v>2250</v>
      </c>
      <c r="B19" s="20" t="s">
        <v>20</v>
      </c>
      <c r="C19" s="21">
        <v>32</v>
      </c>
      <c r="D19" s="22"/>
      <c r="E19" s="22"/>
      <c r="F19" s="39">
        <f>C19-D19+E19</f>
        <v>32</v>
      </c>
      <c r="G19" s="21"/>
      <c r="H19" s="21">
        <v>34</v>
      </c>
      <c r="I19" s="39">
        <f>C19*1.062</f>
        <v>33.984</v>
      </c>
      <c r="J19" s="21">
        <f t="shared" si="1"/>
        <v>1.9840000000000018</v>
      </c>
      <c r="K19" s="23">
        <f t="shared" si="2"/>
        <v>6.2000000000000055</v>
      </c>
      <c r="L19" s="42"/>
    </row>
    <row r="20" spans="1:12" s="25" customFormat="1" ht="36" customHeight="1">
      <c r="A20" s="19">
        <v>2270</v>
      </c>
      <c r="B20" s="20" t="s">
        <v>21</v>
      </c>
      <c r="C20" s="35">
        <f>SUM(C21:C25)</f>
        <v>6321.4</v>
      </c>
      <c r="D20" s="36">
        <f>SUM(D21:D25)</f>
        <v>946.158</v>
      </c>
      <c r="E20" s="36">
        <f>SUM(E21:E25)</f>
        <v>3339.6</v>
      </c>
      <c r="F20" s="35">
        <f>SUM(F21:F25)</f>
        <v>8714.842</v>
      </c>
      <c r="G20" s="35">
        <f>SUM(G21:G25)</f>
        <v>0</v>
      </c>
      <c r="H20" s="35">
        <f>H21+H22+H23+H24+H25</f>
        <v>13738.399999999998</v>
      </c>
      <c r="I20" s="35">
        <f>I21+I22+I23+I24+I25</f>
        <v>13738.399999999998</v>
      </c>
      <c r="J20" s="21">
        <f t="shared" si="1"/>
        <v>5023.557999999997</v>
      </c>
      <c r="K20" s="23">
        <f t="shared" si="2"/>
        <v>57.6437071377771</v>
      </c>
      <c r="L20" s="45"/>
    </row>
    <row r="21" spans="1:12" ht="18.75" customHeight="1">
      <c r="A21" s="37">
        <v>2271</v>
      </c>
      <c r="B21" s="38" t="s">
        <v>22</v>
      </c>
      <c r="C21" s="28">
        <v>3224.6</v>
      </c>
      <c r="D21" s="29">
        <f>946.158-D24</f>
        <v>758.058</v>
      </c>
      <c r="E21" s="29">
        <v>3339.6</v>
      </c>
      <c r="F21" s="28">
        <f aca="true" t="shared" si="5" ref="F21:F26">C21-D21+E21</f>
        <v>5806.142</v>
      </c>
      <c r="G21" s="28"/>
      <c r="H21" s="28">
        <v>8622.8</v>
      </c>
      <c r="I21" s="39">
        <f aca="true" t="shared" si="6" ref="I21:I27">G21+H21</f>
        <v>8622.8</v>
      </c>
      <c r="J21" s="21">
        <f t="shared" si="1"/>
        <v>2816.6579999999994</v>
      </c>
      <c r="K21" s="23">
        <f t="shared" si="2"/>
        <v>48.51169675147455</v>
      </c>
      <c r="L21" s="41"/>
    </row>
    <row r="22" spans="1:12" ht="27" customHeight="1">
      <c r="A22" s="37">
        <v>2272</v>
      </c>
      <c r="B22" s="38" t="s">
        <v>23</v>
      </c>
      <c r="C22" s="28">
        <v>213.4</v>
      </c>
      <c r="D22" s="29"/>
      <c r="E22" s="29"/>
      <c r="F22" s="28">
        <f t="shared" si="5"/>
        <v>213.4</v>
      </c>
      <c r="G22" s="28"/>
      <c r="H22" s="28">
        <v>348</v>
      </c>
      <c r="I22" s="39">
        <f t="shared" si="6"/>
        <v>348</v>
      </c>
      <c r="J22" s="21">
        <f t="shared" si="1"/>
        <v>134.6</v>
      </c>
      <c r="K22" s="23">
        <f t="shared" si="2"/>
        <v>63.07403936269915</v>
      </c>
      <c r="L22" s="41"/>
    </row>
    <row r="23" spans="1:12" ht="24" customHeight="1">
      <c r="A23" s="37">
        <v>2273</v>
      </c>
      <c r="B23" s="38" t="s">
        <v>24</v>
      </c>
      <c r="C23" s="28">
        <v>1431</v>
      </c>
      <c r="D23" s="29"/>
      <c r="E23" s="29"/>
      <c r="F23" s="28">
        <f t="shared" si="5"/>
        <v>1431</v>
      </c>
      <c r="G23" s="28"/>
      <c r="H23" s="39">
        <v>3074.3</v>
      </c>
      <c r="I23" s="39">
        <f t="shared" si="6"/>
        <v>3074.3</v>
      </c>
      <c r="J23" s="21">
        <f t="shared" si="1"/>
        <v>1643.3000000000002</v>
      </c>
      <c r="K23" s="23">
        <f t="shared" si="2"/>
        <v>114.83577917540183</v>
      </c>
      <c r="L23" s="41"/>
    </row>
    <row r="24" spans="1:12" ht="17.25" customHeight="1">
      <c r="A24" s="37">
        <v>2274</v>
      </c>
      <c r="B24" s="38" t="s">
        <v>25</v>
      </c>
      <c r="C24" s="28">
        <v>1270.4</v>
      </c>
      <c r="D24" s="29">
        <v>188.1</v>
      </c>
      <c r="E24" s="29"/>
      <c r="F24" s="28">
        <f t="shared" si="5"/>
        <v>1082.3000000000002</v>
      </c>
      <c r="G24" s="28"/>
      <c r="H24" s="28">
        <v>1500</v>
      </c>
      <c r="I24" s="39">
        <f t="shared" si="6"/>
        <v>1500</v>
      </c>
      <c r="J24" s="21">
        <f t="shared" si="1"/>
        <v>417.6999999999998</v>
      </c>
      <c r="K24" s="23">
        <f t="shared" si="2"/>
        <v>38.59373556315252</v>
      </c>
      <c r="L24" s="41"/>
    </row>
    <row r="25" spans="1:12" ht="22.5" customHeight="1">
      <c r="A25" s="37">
        <v>2275</v>
      </c>
      <c r="B25" s="38" t="s">
        <v>26</v>
      </c>
      <c r="C25" s="28">
        <v>182</v>
      </c>
      <c r="D25" s="29"/>
      <c r="E25" s="29"/>
      <c r="F25" s="28">
        <f t="shared" si="5"/>
        <v>182</v>
      </c>
      <c r="G25" s="28"/>
      <c r="H25" s="28">
        <v>193.3</v>
      </c>
      <c r="I25" s="39">
        <f t="shared" si="6"/>
        <v>193.3</v>
      </c>
      <c r="J25" s="21">
        <f t="shared" si="1"/>
        <v>11.300000000000011</v>
      </c>
      <c r="K25" s="23">
        <f t="shared" si="2"/>
        <v>6.208791208791215</v>
      </c>
      <c r="L25" s="41"/>
    </row>
    <row r="26" spans="1:12" s="25" customFormat="1" ht="43.5" customHeight="1">
      <c r="A26" s="19">
        <v>2282</v>
      </c>
      <c r="B26" s="20" t="s">
        <v>27</v>
      </c>
      <c r="C26" s="21">
        <v>11.2</v>
      </c>
      <c r="D26" s="22"/>
      <c r="E26" s="22"/>
      <c r="F26" s="28">
        <f t="shared" si="5"/>
        <v>11.2</v>
      </c>
      <c r="G26" s="21"/>
      <c r="H26" s="21">
        <f>C26*1.062</f>
        <v>11.8944</v>
      </c>
      <c r="I26" s="46">
        <f t="shared" si="6"/>
        <v>11.8944</v>
      </c>
      <c r="J26" s="21">
        <f t="shared" si="1"/>
        <v>0.6943999999999999</v>
      </c>
      <c r="K26" s="23">
        <f t="shared" si="2"/>
        <v>6.199999999999999</v>
      </c>
      <c r="L26" s="42"/>
    </row>
    <row r="27" spans="1:12" s="25" customFormat="1" ht="48.75" customHeight="1">
      <c r="A27" s="19">
        <v>2610</v>
      </c>
      <c r="B27" s="20" t="s">
        <v>28</v>
      </c>
      <c r="C27" s="21"/>
      <c r="D27" s="22"/>
      <c r="E27" s="22"/>
      <c r="F27" s="21"/>
      <c r="G27" s="21"/>
      <c r="H27" s="21"/>
      <c r="I27" s="39">
        <f t="shared" si="6"/>
        <v>0</v>
      </c>
      <c r="J27" s="21">
        <f t="shared" si="1"/>
        <v>0</v>
      </c>
      <c r="K27" s="47" t="e">
        <f t="shared" si="2"/>
        <v>#DIV/0!</v>
      </c>
      <c r="L27" s="24"/>
    </row>
    <row r="28" spans="1:12" s="25" customFormat="1" ht="20.25" customHeight="1">
      <c r="A28" s="19">
        <v>2700</v>
      </c>
      <c r="B28" s="20" t="s">
        <v>29</v>
      </c>
      <c r="C28" s="35">
        <f>SUM(C29:C31)</f>
        <v>10617.6</v>
      </c>
      <c r="D28" s="36">
        <f>SUM(D29:D31)</f>
        <v>0</v>
      </c>
      <c r="E28" s="36">
        <f>SUM(E29:E31)</f>
        <v>0</v>
      </c>
      <c r="F28" s="35">
        <f>SUM(F29:F31)</f>
        <v>10617.6</v>
      </c>
      <c r="G28" s="35">
        <f>SUM(G29:G31)</f>
        <v>0</v>
      </c>
      <c r="H28" s="35">
        <f>H29+H30+H31</f>
        <v>12804.4</v>
      </c>
      <c r="I28" s="35">
        <f>I29+I30+I31</f>
        <v>12804.4</v>
      </c>
      <c r="J28" s="21">
        <f t="shared" si="1"/>
        <v>2186.7999999999993</v>
      </c>
      <c r="K28" s="23">
        <f t="shared" si="2"/>
        <v>20.595991561181425</v>
      </c>
      <c r="L28" s="41"/>
    </row>
    <row r="29" spans="1:12" s="25" customFormat="1" ht="18.75">
      <c r="A29" s="37">
        <v>2710</v>
      </c>
      <c r="B29" s="38" t="s">
        <v>30</v>
      </c>
      <c r="C29" s="28"/>
      <c r="D29" s="29"/>
      <c r="E29" s="29"/>
      <c r="F29" s="28"/>
      <c r="G29" s="48"/>
      <c r="H29" s="48"/>
      <c r="I29" s="39">
        <f>G29+H29</f>
        <v>0</v>
      </c>
      <c r="J29" s="21">
        <f t="shared" si="1"/>
        <v>0</v>
      </c>
      <c r="K29" s="47" t="e">
        <f t="shared" si="2"/>
        <v>#DIV/0!</v>
      </c>
      <c r="L29" s="24"/>
    </row>
    <row r="30" spans="1:12" s="49" customFormat="1" ht="22.5" customHeight="1">
      <c r="A30" s="37">
        <v>2720</v>
      </c>
      <c r="B30" s="38" t="s">
        <v>31</v>
      </c>
      <c r="C30" s="28">
        <v>10153.4</v>
      </c>
      <c r="D30" s="29"/>
      <c r="E30" s="29"/>
      <c r="F30" s="28">
        <f>C30-D30+E30</f>
        <v>10153.4</v>
      </c>
      <c r="G30" s="48"/>
      <c r="H30" s="48">
        <v>12142.4</v>
      </c>
      <c r="I30" s="39">
        <f>G30+H30</f>
        <v>12142.4</v>
      </c>
      <c r="J30" s="21">
        <f t="shared" si="1"/>
        <v>1989</v>
      </c>
      <c r="K30" s="23">
        <f t="shared" si="2"/>
        <v>19.589497114267143</v>
      </c>
      <c r="L30" s="43"/>
    </row>
    <row r="31" spans="1:12" s="49" customFormat="1" ht="25.5" customHeight="1">
      <c r="A31" s="37">
        <v>2730</v>
      </c>
      <c r="B31" s="38" t="s">
        <v>32</v>
      </c>
      <c r="C31" s="28">
        <v>464.2</v>
      </c>
      <c r="D31" s="29"/>
      <c r="E31" s="29"/>
      <c r="F31" s="28">
        <f>C31-D31+E31</f>
        <v>464.2</v>
      </c>
      <c r="G31" s="48"/>
      <c r="H31" s="48">
        <v>662</v>
      </c>
      <c r="I31" s="39">
        <f>G31+H31</f>
        <v>662</v>
      </c>
      <c r="J31" s="21">
        <f t="shared" si="1"/>
        <v>197.8</v>
      </c>
      <c r="K31" s="23">
        <f t="shared" si="2"/>
        <v>42.61094355881086</v>
      </c>
      <c r="L31" s="43"/>
    </row>
    <row r="32" spans="1:12" s="25" customFormat="1" ht="19.5" customHeight="1">
      <c r="A32" s="19">
        <v>2800</v>
      </c>
      <c r="B32" s="20" t="s">
        <v>33</v>
      </c>
      <c r="C32" s="21">
        <v>0.3</v>
      </c>
      <c r="D32" s="22"/>
      <c r="E32" s="22"/>
      <c r="F32" s="28">
        <f>C32-D32+E32</f>
        <v>0.3</v>
      </c>
      <c r="G32" s="35"/>
      <c r="H32" s="35">
        <f>C32*1.062</f>
        <v>0.3186</v>
      </c>
      <c r="I32" s="39">
        <f>G32+H32</f>
        <v>0.3186</v>
      </c>
      <c r="J32" s="21">
        <f t="shared" si="1"/>
        <v>0.018600000000000005</v>
      </c>
      <c r="K32" s="23">
        <f t="shared" si="2"/>
        <v>6.200000000000002</v>
      </c>
      <c r="L32" s="42"/>
    </row>
    <row r="33" spans="1:12" s="49" customFormat="1" ht="51.75" customHeight="1">
      <c r="A33" s="50" t="s">
        <v>34</v>
      </c>
      <c r="B33" s="51" t="s">
        <v>35</v>
      </c>
      <c r="C33" s="52">
        <f aca="true" t="shared" si="7" ref="C33:I33">C8+C11+C14+C28+C32</f>
        <v>88238.10000000002</v>
      </c>
      <c r="D33" s="53">
        <f t="shared" si="7"/>
        <v>946.158</v>
      </c>
      <c r="E33" s="53">
        <f t="shared" si="7"/>
        <v>3339.6</v>
      </c>
      <c r="F33" s="52">
        <f t="shared" si="7"/>
        <v>90631.54200000002</v>
      </c>
      <c r="G33" s="52">
        <f t="shared" si="7"/>
        <v>11470.44</v>
      </c>
      <c r="H33" s="52">
        <f t="shared" si="7"/>
        <v>99076.43299999999</v>
      </c>
      <c r="I33" s="52">
        <f t="shared" si="7"/>
        <v>110546.91739999999</v>
      </c>
      <c r="J33" s="53">
        <f t="shared" si="1"/>
        <v>19915.375399999975</v>
      </c>
      <c r="K33" s="52">
        <f t="shared" si="2"/>
        <v>21.974000398227776</v>
      </c>
      <c r="L33" s="54"/>
    </row>
    <row r="34" spans="1:12" s="25" customFormat="1" ht="45.75" customHeight="1">
      <c r="A34" s="19">
        <v>3000</v>
      </c>
      <c r="B34" s="20" t="s">
        <v>36</v>
      </c>
      <c r="C34" s="55">
        <f aca="true" t="shared" si="8" ref="C34:I34">C35+C36+C38+C37</f>
        <v>0</v>
      </c>
      <c r="D34" s="55">
        <f t="shared" si="8"/>
        <v>0</v>
      </c>
      <c r="E34" s="55">
        <f t="shared" si="8"/>
        <v>0</v>
      </c>
      <c r="F34" s="55">
        <f t="shared" si="8"/>
        <v>0</v>
      </c>
      <c r="G34" s="55">
        <f t="shared" si="8"/>
        <v>0</v>
      </c>
      <c r="H34" s="55">
        <f t="shared" si="8"/>
        <v>0</v>
      </c>
      <c r="I34" s="55">
        <f t="shared" si="8"/>
        <v>0</v>
      </c>
      <c r="J34" s="21">
        <f t="shared" si="1"/>
        <v>0</v>
      </c>
      <c r="K34" s="47" t="e">
        <f t="shared" si="2"/>
        <v>#DIV/0!</v>
      </c>
      <c r="L34" s="24"/>
    </row>
    <row r="35" spans="1:12" ht="33" customHeight="1">
      <c r="A35" s="37">
        <v>3110</v>
      </c>
      <c r="B35" s="38" t="s">
        <v>37</v>
      </c>
      <c r="C35" s="23"/>
      <c r="D35" s="22"/>
      <c r="E35" s="22"/>
      <c r="F35" s="23"/>
      <c r="G35" s="56"/>
      <c r="H35" s="56"/>
      <c r="I35" s="56">
        <f>H35</f>
        <v>0</v>
      </c>
      <c r="J35" s="21">
        <f t="shared" si="1"/>
        <v>0</v>
      </c>
      <c r="K35" s="47" t="e">
        <f t="shared" si="2"/>
        <v>#DIV/0!</v>
      </c>
      <c r="L35" s="41"/>
    </row>
    <row r="36" spans="1:12" ht="23.25" customHeight="1">
      <c r="A36" s="37">
        <v>3130</v>
      </c>
      <c r="B36" s="38" t="s">
        <v>38</v>
      </c>
      <c r="C36" s="23"/>
      <c r="D36" s="22"/>
      <c r="E36" s="22"/>
      <c r="F36" s="23"/>
      <c r="G36" s="56"/>
      <c r="H36" s="56"/>
      <c r="I36" s="57"/>
      <c r="J36" s="21">
        <f t="shared" si="1"/>
        <v>0</v>
      </c>
      <c r="K36" s="47" t="e">
        <f t="shared" si="2"/>
        <v>#DIV/0!</v>
      </c>
      <c r="L36" s="41"/>
    </row>
    <row r="37" spans="1:12" ht="17.25" customHeight="1">
      <c r="A37" s="37">
        <v>3140</v>
      </c>
      <c r="B37" s="38" t="s">
        <v>39</v>
      </c>
      <c r="C37" s="23"/>
      <c r="D37" s="22"/>
      <c r="E37" s="22"/>
      <c r="F37" s="23"/>
      <c r="G37" s="56"/>
      <c r="H37" s="56"/>
      <c r="I37" s="57"/>
      <c r="J37" s="21">
        <f t="shared" si="1"/>
        <v>0</v>
      </c>
      <c r="K37" s="47" t="e">
        <f t="shared" si="2"/>
        <v>#DIV/0!</v>
      </c>
      <c r="L37" s="41"/>
    </row>
    <row r="38" spans="1:12" ht="39.75" customHeight="1">
      <c r="A38" s="37">
        <v>3210</v>
      </c>
      <c r="B38" s="38" t="s">
        <v>40</v>
      </c>
      <c r="C38" s="23"/>
      <c r="D38" s="22"/>
      <c r="E38" s="22"/>
      <c r="F38" s="23"/>
      <c r="G38" s="56"/>
      <c r="H38" s="56"/>
      <c r="I38" s="57"/>
      <c r="J38" s="21">
        <f t="shared" si="1"/>
        <v>0</v>
      </c>
      <c r="K38" s="47" t="e">
        <f t="shared" si="2"/>
        <v>#DIV/0!</v>
      </c>
      <c r="L38" s="41"/>
    </row>
    <row r="39" spans="1:12" ht="63.75" customHeight="1">
      <c r="A39" s="50" t="s">
        <v>34</v>
      </c>
      <c r="B39" s="51" t="s">
        <v>41</v>
      </c>
      <c r="C39" s="58">
        <f aca="true" t="shared" si="9" ref="C39:I39">C34</f>
        <v>0</v>
      </c>
      <c r="D39" s="58">
        <f t="shared" si="9"/>
        <v>0</v>
      </c>
      <c r="E39" s="58">
        <f t="shared" si="9"/>
        <v>0</v>
      </c>
      <c r="F39" s="58">
        <f t="shared" si="9"/>
        <v>0</v>
      </c>
      <c r="G39" s="58">
        <f t="shared" si="9"/>
        <v>0</v>
      </c>
      <c r="H39" s="58">
        <f t="shared" si="9"/>
        <v>0</v>
      </c>
      <c r="I39" s="58">
        <f t="shared" si="9"/>
        <v>0</v>
      </c>
      <c r="J39" s="53">
        <f t="shared" si="1"/>
        <v>0</v>
      </c>
      <c r="K39" s="59" t="e">
        <f t="shared" si="2"/>
        <v>#DIV/0!</v>
      </c>
      <c r="L39" s="54"/>
    </row>
    <row r="40" spans="1:12" s="62" customFormat="1" ht="35.25" customHeight="1">
      <c r="A40" s="60" t="s">
        <v>42</v>
      </c>
      <c r="B40" s="60"/>
      <c r="C40" s="52">
        <f aca="true" t="shared" si="10" ref="C40:I40">C33+C39</f>
        <v>88238.10000000002</v>
      </c>
      <c r="D40" s="53">
        <f t="shared" si="10"/>
        <v>946.158</v>
      </c>
      <c r="E40" s="53">
        <f t="shared" si="10"/>
        <v>3339.6</v>
      </c>
      <c r="F40" s="52">
        <f t="shared" si="10"/>
        <v>90631.54200000002</v>
      </c>
      <c r="G40" s="52">
        <f t="shared" si="10"/>
        <v>11470.44</v>
      </c>
      <c r="H40" s="52">
        <f t="shared" si="10"/>
        <v>99076.43299999999</v>
      </c>
      <c r="I40" s="52">
        <f t="shared" si="10"/>
        <v>110546.91739999999</v>
      </c>
      <c r="J40" s="53">
        <f t="shared" si="1"/>
        <v>19915.375399999975</v>
      </c>
      <c r="K40" s="52">
        <f t="shared" si="2"/>
        <v>21.974000398227776</v>
      </c>
      <c r="L40" s="61"/>
    </row>
    <row r="41" spans="1:12" ht="12.75" hidden="1">
      <c r="A41" s="63"/>
      <c r="B41" s="63" t="s">
        <v>43</v>
      </c>
      <c r="C41" s="63"/>
      <c r="D41" s="63"/>
      <c r="E41" s="63"/>
      <c r="F41" s="63"/>
      <c r="G41" s="64"/>
      <c r="H41" s="64"/>
      <c r="I41" s="2"/>
      <c r="J41" s="2"/>
      <c r="K41" s="2"/>
      <c r="L41" s="2"/>
    </row>
    <row r="42" spans="1:12" ht="26.25" customHeight="1" hidden="1">
      <c r="A42" s="63"/>
      <c r="B42" s="65" t="s">
        <v>44</v>
      </c>
      <c r="C42" s="66"/>
      <c r="D42" s="67"/>
      <c r="E42" s="67"/>
      <c r="F42" s="63"/>
      <c r="G42" s="64"/>
      <c r="H42" s="64"/>
      <c r="I42" s="2"/>
      <c r="J42" s="2"/>
      <c r="K42" s="2"/>
      <c r="L42" s="2"/>
    </row>
    <row r="43" spans="1:12" ht="18.75" hidden="1">
      <c r="A43" s="63"/>
      <c r="B43" s="68" t="s">
        <v>45</v>
      </c>
      <c r="C43" s="66"/>
      <c r="D43" s="69"/>
      <c r="E43" s="69"/>
      <c r="F43" s="63"/>
      <c r="G43" s="64"/>
      <c r="H43" s="64"/>
      <c r="I43" s="2"/>
      <c r="J43" s="2"/>
      <c r="K43" s="2"/>
      <c r="L43" s="2"/>
    </row>
    <row r="44" spans="1:12" ht="15.75" customHeight="1" hidden="1">
      <c r="A44" s="2"/>
      <c r="B44" s="68" t="s">
        <v>45</v>
      </c>
      <c r="C44" s="66"/>
      <c r="D44" s="70"/>
      <c r="E44" s="70"/>
      <c r="F44" s="2"/>
      <c r="G44" s="2"/>
      <c r="H44" s="2"/>
      <c r="I44" s="2"/>
      <c r="J44" s="2"/>
      <c r="K44" s="2"/>
      <c r="L44" s="2"/>
    </row>
    <row r="45" spans="1:12" ht="18" customHeight="1" hidden="1">
      <c r="A45" s="2"/>
      <c r="B45" s="68" t="s">
        <v>46</v>
      </c>
      <c r="C45" s="71">
        <f>C40+C42+C43+C44</f>
        <v>88238.10000000002</v>
      </c>
      <c r="D45" s="70"/>
      <c r="E45" s="70"/>
      <c r="F45" s="72"/>
      <c r="G45" s="2"/>
      <c r="H45" s="2"/>
      <c r="I45" s="2"/>
      <c r="J45" s="73"/>
      <c r="K45" s="2"/>
      <c r="L45" s="74"/>
    </row>
    <row r="46" spans="1:12" ht="18.75" customHeight="1" hidden="1">
      <c r="A46" s="2"/>
      <c r="B46" s="2"/>
      <c r="C46" s="2"/>
      <c r="D46" s="75"/>
      <c r="E46" s="75"/>
      <c r="F46" s="2"/>
      <c r="G46" s="2"/>
      <c r="H46" s="2"/>
      <c r="I46" s="2"/>
      <c r="J46" s="2"/>
      <c r="K46" s="2"/>
      <c r="L46" s="2"/>
    </row>
    <row r="47" spans="1:12" ht="18.75" customHeight="1" hidden="1">
      <c r="A47" s="76" t="s">
        <v>47</v>
      </c>
      <c r="B47" s="76"/>
      <c r="C47" s="77"/>
      <c r="F47" s="2"/>
      <c r="G47" s="78"/>
      <c r="H47" s="78"/>
      <c r="I47" s="2"/>
      <c r="J47" s="2"/>
      <c r="K47" s="2"/>
      <c r="L47" s="2"/>
    </row>
    <row r="48" spans="1:12" ht="18.75" hidden="1">
      <c r="A48" s="76" t="s">
        <v>47</v>
      </c>
      <c r="B48" s="76"/>
      <c r="C48" s="77"/>
      <c r="D48" s="79"/>
      <c r="E48" s="79"/>
      <c r="F48" s="2"/>
      <c r="G48" s="78"/>
      <c r="H48" s="78"/>
      <c r="I48" s="2"/>
      <c r="J48" s="2"/>
      <c r="K48" s="2"/>
      <c r="L48" s="2"/>
    </row>
    <row r="49" spans="1:12" ht="18.75" hidden="1">
      <c r="A49" s="2"/>
      <c r="B49" s="80" t="s">
        <v>48</v>
      </c>
      <c r="C49" s="81">
        <f>C45+C47+C48</f>
        <v>88238.10000000002</v>
      </c>
      <c r="D49" s="79"/>
      <c r="E49" s="79"/>
      <c r="F49" s="2"/>
      <c r="G49" s="78"/>
      <c r="H49" s="78"/>
      <c r="I49" s="2"/>
      <c r="J49" s="2"/>
      <c r="K49" s="2"/>
      <c r="L49" s="2"/>
    </row>
    <row r="50" spans="2:5" ht="47.25" hidden="1">
      <c r="B50" s="82" t="s">
        <v>49</v>
      </c>
      <c r="D50" s="81"/>
      <c r="E50" s="81"/>
    </row>
  </sheetData>
  <sheetProtection/>
  <mergeCells count="24">
    <mergeCell ref="L9:L10"/>
    <mergeCell ref="L12:L13"/>
    <mergeCell ref="I1:L1"/>
    <mergeCell ref="A2:L2"/>
    <mergeCell ref="A3:L3"/>
    <mergeCell ref="A4:L4"/>
    <mergeCell ref="H6:H7"/>
    <mergeCell ref="I6:I7"/>
    <mergeCell ref="J6:K6"/>
    <mergeCell ref="L6:L7"/>
    <mergeCell ref="A6:A7"/>
    <mergeCell ref="A48:B48"/>
    <mergeCell ref="A12:B12"/>
    <mergeCell ref="A13:B13"/>
    <mergeCell ref="A40:B40"/>
    <mergeCell ref="A47:B47"/>
    <mergeCell ref="A9:B9"/>
    <mergeCell ref="A10:B10"/>
    <mergeCell ref="C6:C7"/>
    <mergeCell ref="G6:G7"/>
    <mergeCell ref="F6:F7"/>
    <mergeCell ref="B6:B7"/>
    <mergeCell ref="D6:D7"/>
    <mergeCell ref="E6:E7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2021-11-15T13:40:48Z</cp:lastPrinted>
  <dcterms:created xsi:type="dcterms:W3CDTF">2021-11-15T13:34:07Z</dcterms:created>
  <dcterms:modified xsi:type="dcterms:W3CDTF">2021-11-15T13:40:56Z</dcterms:modified>
  <cp:category/>
  <cp:version/>
  <cp:contentType/>
  <cp:contentStatus/>
</cp:coreProperties>
</file>